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Monteceneri\Amministrazione\Commesse pubbliche\2023\"/>
    </mc:Choice>
  </mc:AlternateContent>
  <bookViews>
    <workbookView xWindow="0" yWindow="0" windowWidth="18870" windowHeight="7350"/>
  </bookViews>
  <sheets>
    <sheet name="Foglio1" sheetId="1" r:id="rId1"/>
  </sheets>
  <definedNames>
    <definedName name="_xlnm._FilterDatabase" localSheetId="0" hidden="1">Foglio1!$A$11:$F$61</definedName>
    <definedName name="_xlnm.Print_Titles" localSheetId="0">Foglio1!$1:$11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4" i="1"/>
  <c r="F32" i="1"/>
  <c r="F43" i="1"/>
  <c r="F52" i="1"/>
  <c r="F61" i="1"/>
  <c r="F62" i="1"/>
  <c r="F57" i="1" l="1"/>
  <c r="F59" i="1"/>
  <c r="F58" i="1"/>
  <c r="F60" i="1" l="1"/>
  <c r="F56" i="1"/>
  <c r="F55" i="1"/>
  <c r="G54" i="1" l="1"/>
  <c r="F53" i="1"/>
  <c r="F51" i="1"/>
  <c r="F49" i="1"/>
  <c r="F48" i="1"/>
  <c r="F47" i="1" l="1"/>
  <c r="F46" i="1"/>
  <c r="F45" i="1" l="1"/>
  <c r="F44" i="1"/>
  <c r="F42" i="1"/>
  <c r="F41" i="1"/>
  <c r="F40" i="1"/>
  <c r="F39" i="1"/>
  <c r="F38" i="1"/>
  <c r="F37" i="1"/>
  <c r="F36" i="1"/>
  <c r="G33" i="1"/>
  <c r="F31" i="1"/>
  <c r="F34" i="1" l="1"/>
  <c r="F35" i="1"/>
  <c r="F29" i="1" l="1"/>
  <c r="G26" i="1" l="1"/>
  <c r="F26" i="1" s="1"/>
  <c r="G28" i="1"/>
  <c r="F27" i="1"/>
  <c r="G25" i="1"/>
  <c r="F25" i="1" s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<sst xmlns="http://schemas.openxmlformats.org/spreadsheetml/2006/main" count="216" uniqueCount="112">
  <si>
    <t>COMUNE DI MONTECENERI</t>
  </si>
  <si>
    <t>(art.7 cpv.5 LCPubb)</t>
  </si>
  <si>
    <t>Data aggiudicazione</t>
  </si>
  <si>
    <t>Tipo Commessa</t>
  </si>
  <si>
    <t>Tipo procedura</t>
  </si>
  <si>
    <t>Tipo prestazione</t>
  </si>
  <si>
    <t>Deliberatario</t>
  </si>
  <si>
    <t>Prestazioni di sostituzione del Segretario comunale</t>
  </si>
  <si>
    <t>Incarico diretto [art.7 cpv.3 lett.h LCPubb]</t>
  </si>
  <si>
    <t>PECB Pesciallo Edilizia Cimiteriale SA, 6503 Bellinzona</t>
  </si>
  <si>
    <t>Colonna da nascondere</t>
  </si>
  <si>
    <t>Commessa edile secondaria</t>
  </si>
  <si>
    <t>Commessa edile primaria</t>
  </si>
  <si>
    <t>Prestazione di servizio</t>
  </si>
  <si>
    <t>Importo CHF (IVA inclusa)</t>
  </si>
  <si>
    <t>Lista delle commesse dell'anno 2023 aggiudicate ad invito o incarico con importi superiori a Fr. 5'000.00 (IVA esclusa)</t>
  </si>
  <si>
    <t>Studio Ing. Luigi  Tunesi
6963 Lugano, Viganello</t>
  </si>
  <si>
    <t>Progetto di riqualifica Riale Valgira, progettazione definitiva della parte idraulica</t>
  </si>
  <si>
    <t>Progetto di riqualifica Riale Valgira, consulenza ambientale</t>
  </si>
  <si>
    <t>Prestazione di fornitura</t>
  </si>
  <si>
    <t>Opere di ripristino di sentieri e manufatti connessi effettuati per nostro conto dalla protezione civile</t>
  </si>
  <si>
    <t>Castagno Style Sagl, 
6807 Taverne</t>
  </si>
  <si>
    <t>Estensione della rinaturazione fino all’immissione del riale Vinigo</t>
  </si>
  <si>
    <t>Impresa Casada SA, 
6713 Malvaglia</t>
  </si>
  <si>
    <t>AIL SA,
6933 Muzzano</t>
  </si>
  <si>
    <t>Rinaturazione riale Leguana - opere ri messa in sicurezza (recinzione)</t>
  </si>
  <si>
    <t>Fratelli Albertolli SA, 6807 Taverne</t>
  </si>
  <si>
    <t>Monitoraggio preventivo e individuazione delle perdite sulla rete dell'acquedotto comunale</t>
  </si>
  <si>
    <t>Sorgente Dana 2, Medeglia: opere da impresario costruttore</t>
  </si>
  <si>
    <t>VonRoll Hydro (Suisse) AG,
4702 Oensingen</t>
  </si>
  <si>
    <t>Bulloni Costruzioni Sagl, 6809 Isone</t>
  </si>
  <si>
    <t>Sistemazione parapetto esterno presso le scuole elementari di Rivera - opere da impresario edile</t>
  </si>
  <si>
    <t>Galli costruzioni SA,
6802 Rivera</t>
  </si>
  <si>
    <t>Prestazioni di servizio</t>
  </si>
  <si>
    <t>Garage Gottardi, 
6802 Rivera</t>
  </si>
  <si>
    <t>Sistemazione tetto buvette centro sportivo Camignolo: realizzazione copertura in lamiera per doppio tetto</t>
  </si>
  <si>
    <t>Silicon Swiss SA, 
6982 Agno</t>
  </si>
  <si>
    <t>Ferrari Container SA,
6933 Muzzano</t>
  </si>
  <si>
    <t>Nuovo veicolo di lavoro per la squadra esterna</t>
  </si>
  <si>
    <t>Fornitura di olio combustibile per gli stabili comunali</t>
  </si>
  <si>
    <t>Migrol SA,
2610 Saint-Imier</t>
  </si>
  <si>
    <t>Rinaturazione Riale Leguana - prestazioni per l'allestimento, fornitura e posa di un cartello informativo</t>
  </si>
  <si>
    <t>Fornitura sacchi dei rifiuti e clichè dello stemma del Comune sul sacco</t>
  </si>
  <si>
    <t>Opere d’illuminazione pubblica in Via Camoghé a Medeglia</t>
  </si>
  <si>
    <t>Mazzali Management Plus SAGL,
6952 Canobbio</t>
  </si>
  <si>
    <t>Fornitura nuovo sistema gestionale comunale "Ge.Co.Ti. Web"</t>
  </si>
  <si>
    <t xml:space="preserve">Centro di Calcolo Elettronico SA 
6596 Gordola </t>
  </si>
  <si>
    <t>Servizio di manutenzione dei contenitori interrati</t>
  </si>
  <si>
    <t>Gianni Ochsner Servizi Pubblici SA, 6814 Lamone</t>
  </si>
  <si>
    <t xml:space="preserve">Paludi ai Monti di Medeglia, delibera interventi di estirpazione Rovi 2023 </t>
  </si>
  <si>
    <t>Bianchetto Sagl Lavori Forestali, Camignolo</t>
  </si>
  <si>
    <t xml:space="preserve">Sana Canalizzazioni SA, Davesco – Soragno </t>
  </si>
  <si>
    <t>Archiviazione elettronica - documentazione ufficio tecnico</t>
  </si>
  <si>
    <t>TecTel SA, 6928 Manno</t>
  </si>
  <si>
    <t xml:space="preserve">Nuova stampante multifuzionale per uffici finanze, segretario, sociale (primo piano) </t>
  </si>
  <si>
    <t>Tecnocopia SA, 6814 Lamone</t>
  </si>
  <si>
    <t>Prestazioni informatiche</t>
  </si>
  <si>
    <t>7networks SAGL, 6828 Manno</t>
  </si>
  <si>
    <t>Allestimento del Catasto dei manufatti stradali</t>
  </si>
  <si>
    <t>Ezio Tarchini ingegneria, 6982Agno</t>
  </si>
  <si>
    <t>Allestimento del rilievo della segnaletica</t>
  </si>
  <si>
    <t>Studio d'ingegneria Sciarini, 6574 Vira Gambarogno</t>
  </si>
  <si>
    <t>Acquisto e posa pannelli fotovoltaici - tetto della scuola dell'infanzia di Camignolo.</t>
  </si>
  <si>
    <t>IngEne Sagl, 6593 Cadenazzo</t>
  </si>
  <si>
    <t>Importo CHF 
(IVA esclusa)</t>
  </si>
  <si>
    <t>Acquisto e posa pannelli fotovoltaici - tetto della ex Casa Comunale di Medeglia/Corte del Duca</t>
  </si>
  <si>
    <t>Risanamento urgente della canalizzazione mista a Medeglia in via Camoghé, all'altezza dei n.ri. civici 60, 62</t>
  </si>
  <si>
    <t>Sana Canalizzazioni SA 6964 Davesco-Soragno</t>
  </si>
  <si>
    <t>Aggiornamento della videosorveglianza degli ecocentri</t>
  </si>
  <si>
    <t>L'analisi idraulica e ambientale complessiva lungo l'intero corso del torrente Leguana</t>
  </si>
  <si>
    <t>Studi Associarti SA, 6900 Lugano</t>
  </si>
  <si>
    <t>Accompagnamento e formazione dell'Ufficio tecnico</t>
  </si>
  <si>
    <t>Affinamento dei progetti stradali dei posteggi P1, P2A di Osignano a Sigirino</t>
  </si>
  <si>
    <t>Studio AFRY Svizzera SA, 6802 Rivera</t>
  </si>
  <si>
    <t>Studio Lucchini &amp; Canepa Ingegneria SA, 
6963 Viganello - Lugano</t>
  </si>
  <si>
    <t>Risanamento delle pareti esterne della camera 
mortuaria e loculi.</t>
  </si>
  <si>
    <t>Risanamento delle pareti della camera 
mortuaria e loculi, contro assorbimento acqua</t>
  </si>
  <si>
    <t>Impresa Gessatori Fuoco Santo, 6802 Rivera</t>
  </si>
  <si>
    <t>bm Engineeering, 6802 Rivera</t>
  </si>
  <si>
    <t>Definizione della metodologia di lavoro
per l'allestimento del Piano direttore comunale e
l'impostazione del Piano di inquadramento generale</t>
  </si>
  <si>
    <t>Lavori di bonifica del sedime del mapp. n. 54 Monteceneri sez. Camignolo e della strada di accesso</t>
  </si>
  <si>
    <t>Milani Agostino SA, 6805 Mezzovico</t>
  </si>
  <si>
    <t>Lavori di sistemazione del sentiero tra la zona di Crana e i Monti di Sigirino</t>
  </si>
  <si>
    <t>Prestazioni da ingegnere civile relative al progetto di collegamento della rete idrica di Canedo al serbatoio Piancamara, segnatamente: procedura d'autorizzazione, appalto, progetto esecutivo e direzione lavori</t>
  </si>
  <si>
    <t>Lavastoviglie per la scuola dell'infanzia di Bironico</t>
  </si>
  <si>
    <t>Miele AG, 8957 Spreitenbach</t>
  </si>
  <si>
    <t>Progetto di riqualifica "Centro Sportivo Quadrifoglio"</t>
  </si>
  <si>
    <t>Arc Atelier Sagl,  6934 Bioggio</t>
  </si>
  <si>
    <t xml:space="preserve">Ristorante Banfi, 6804 Bironico </t>
  </si>
  <si>
    <t>Aperitivo del 16 dicembre 2023 - Auguri alla popolazione</t>
  </si>
  <si>
    <t>Manutenzione cimiteri e opere di affossatore per il 2024</t>
  </si>
  <si>
    <t>Manutenzione degli idranti (periodo dal 01.01.2024 al 31.12.2029)</t>
  </si>
  <si>
    <t>Pubblicazione:</t>
  </si>
  <si>
    <t>Opere da capomastro necessarie alla sostituzione della condotta AP su via alla Chiesa e su via Ca da Sura a Camignolo</t>
  </si>
  <si>
    <t>Edilstrada SA, via Industria 2, 6807 Taverne</t>
  </si>
  <si>
    <t>Opere da idraulico,  necessarie alla sostituzione della condotta AP su via alla Chiesa e su via Ca da Sura a Camignolo</t>
  </si>
  <si>
    <t>Rifacimento di due griglie stradali in Via Soresina e in Via alla Costa a Rivera</t>
  </si>
  <si>
    <t xml:space="preserve">Allestimento di una variante di PE secondo procedura semplificata "Posteggio P1 Osignano" mappali 106 e 107 Monteceneri/Sigirino </t>
  </si>
  <si>
    <t>Planidea SA, Via Campagna 22, 6952 Canobbio</t>
  </si>
  <si>
    <t xml:space="preserve">Analisi di ammodernamento delle infrastrutture delle scuole elementari </t>
  </si>
  <si>
    <t>Swiss Projets DDF group, Via Gesora 32, 6805 Mezzovico</t>
  </si>
  <si>
    <t>Camponovo Sanitari Sagl, via Roncaccio 9, 6802 Rivera</t>
  </si>
  <si>
    <t>Allestimento della grafica, la fornitura e la posa dei un piedistallo per il sostegno di un masso cuppellare</t>
  </si>
  <si>
    <t>Variante SA, Via Teatro 4,
6500 Bellinzona</t>
  </si>
  <si>
    <t>SicurTech SA, Via alla Costa 21 6802 Rivera</t>
  </si>
  <si>
    <t>Cattedre, banchi e sedie scuola elementare Rivera</t>
  </si>
  <si>
    <t>Dick &amp; Figli SA, via G. Buffi 10, 6900 Lugano</t>
  </si>
  <si>
    <t>Rifacimento della copertura della camera mortuardia di Bironico</t>
  </si>
  <si>
    <t>Manz Isolazioni SA, Zona Industriale 3, 6805 Mezzovico</t>
  </si>
  <si>
    <t>Pavimentazione stradale, via Sciss a Sigirino</t>
  </si>
  <si>
    <t>Floorbeton SA, Via San Mamete 78, 6805 Mezzovico</t>
  </si>
  <si>
    <t>Risanamento della canalizzazione in via al Castel di Camignolo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</si>
</sst>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dd\.mm\.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sz val="8.0500000000000007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NumberFormat="1" applyFill="1" applyBorder="1" applyAlignment="1" applyProtection="1"/>
    <xf numFmtId="0" fontId="2" fillId="0" borderId="0" xfId="0" applyFont="1" applyBorder="1" applyAlignment="1">
      <alignment horizontal="right" vertical="center" wrapText="1"/>
    </xf>
    <xf numFmtId="0" fontId="0" fillId="0" borderId="0" xfId="0" applyNumberFormat="1" applyFill="1" applyBorder="1" applyAlignment="1" applyProtection="1">
      <alignment wrapText="1"/>
    </xf>
    <xf numFmtId="0" fontId="3" fillId="0" borderId="0" xfId="0" applyFont="1" applyAlignment="1">
      <alignment vertical="center"/>
    </xf>
    <xf numFmtId="1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43" fontId="0" fillId="2" borderId="1" xfId="1" applyFont="1" applyFill="1" applyBorder="1" applyAlignment="1">
      <alignment vertical="center"/>
    </xf>
    <xf numFmtId="14" fontId="0" fillId="2" borderId="2" xfId="0" applyNumberFormat="1" applyFill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3" fontId="7" fillId="3" borderId="1" xfId="1" applyFont="1" applyFill="1" applyBorder="1" applyAlignment="1">
      <alignment vertical="center"/>
    </xf>
    <xf numFmtId="43" fontId="7" fillId="3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14" fontId="6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3" fontId="0" fillId="0" borderId="0" xfId="1" applyFont="1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14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1</xdr:row>
          <xdr:rowOff>66675</xdr:rowOff>
        </xdr:from>
        <xdr:to>
          <xdr:col>4</xdr:col>
          <xdr:colOff>1476375</xdr:colOff>
          <xdr:row>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zoomScale="110" zoomScaleNormal="110" workbookViewId="0">
      <pane xSplit="6" ySplit="11" topLeftCell="G12" activePane="bottomRight" state="frozen"/>
      <selection pane="topRight" activeCell="H1" sqref="H1"/>
      <selection pane="bottomLeft" activeCell="A14" sqref="A14"/>
      <selection pane="bottomRight" activeCell="B67" sqref="B67"/>
    </sheetView>
  </sheetViews>
  <sheetFormatPr defaultRowHeight="15" x14ac:dyDescent="0.25"/>
  <cols>
    <col min="1" max="1" width="22.28515625" customWidth="1"/>
    <col min="2" max="2" width="20.42578125" customWidth="1"/>
    <col min="3" max="3" width="23.140625" customWidth="1"/>
    <col min="4" max="4" width="48.7109375" bestFit="1" customWidth="1"/>
    <col min="5" max="5" width="30" bestFit="1" customWidth="1"/>
    <col min="6" max="6" width="17" customWidth="1"/>
    <col min="7" max="7" width="24.85546875" hidden="1" customWidth="1"/>
  </cols>
  <sheetData>
    <row r="1" spans="1:7" ht="15.75" x14ac:dyDescent="0.25">
      <c r="A1" s="1"/>
      <c r="B1" s="1"/>
      <c r="C1" s="1"/>
      <c r="D1" s="1"/>
      <c r="E1" s="2"/>
      <c r="F1" s="1"/>
    </row>
    <row r="2" spans="1:7" x14ac:dyDescent="0.25">
      <c r="A2" s="1"/>
      <c r="B2" s="1"/>
      <c r="C2" s="1"/>
      <c r="D2" s="1"/>
      <c r="E2" s="3"/>
      <c r="F2" s="1"/>
    </row>
    <row r="3" spans="1:7" ht="23.25" x14ac:dyDescent="0.25">
      <c r="A3" s="1"/>
      <c r="B3" s="1"/>
      <c r="C3" s="1"/>
      <c r="D3" s="4" t="s">
        <v>0</v>
      </c>
      <c r="E3" s="3"/>
      <c r="F3" s="1"/>
    </row>
    <row r="4" spans="1:7" x14ac:dyDescent="0.25">
      <c r="A4" s="1"/>
      <c r="B4" s="1"/>
      <c r="C4" s="1"/>
      <c r="D4" s="1"/>
      <c r="E4" s="3"/>
      <c r="F4" s="1"/>
    </row>
    <row r="5" spans="1:7" x14ac:dyDescent="0.25">
      <c r="A5" s="5"/>
      <c r="B5" s="5"/>
      <c r="C5" s="5"/>
      <c r="D5" s="5"/>
      <c r="E5" s="5"/>
      <c r="F5" s="6"/>
    </row>
    <row r="6" spans="1:7" x14ac:dyDescent="0.25">
      <c r="A6" s="3"/>
      <c r="B6" s="3"/>
      <c r="C6" s="3"/>
      <c r="D6" s="3"/>
      <c r="E6" s="3"/>
      <c r="F6" s="1"/>
    </row>
    <row r="7" spans="1:7" x14ac:dyDescent="0.25">
      <c r="A7" s="1"/>
      <c r="B7" s="1"/>
      <c r="C7" s="1"/>
      <c r="D7" s="1"/>
      <c r="E7" s="7"/>
      <c r="F7" s="8"/>
    </row>
    <row r="8" spans="1:7" ht="15.75" x14ac:dyDescent="0.25">
      <c r="A8" s="9" t="s">
        <v>15</v>
      </c>
      <c r="B8" s="9"/>
      <c r="C8" s="9"/>
      <c r="D8" s="9"/>
      <c r="E8" s="10"/>
      <c r="F8" s="9"/>
    </row>
    <row r="9" spans="1:7" x14ac:dyDescent="0.25">
      <c r="A9" s="11" t="s">
        <v>1</v>
      </c>
      <c r="B9" s="11"/>
      <c r="C9" s="11"/>
      <c r="D9" s="11"/>
      <c r="E9" s="12"/>
      <c r="F9" s="11"/>
    </row>
    <row r="10" spans="1:7" ht="14.25" customHeight="1" x14ac:dyDescent="0.25">
      <c r="A10" s="13"/>
      <c r="B10" s="12"/>
      <c r="C10" s="12"/>
      <c r="D10" s="12"/>
      <c r="E10" s="12"/>
      <c r="F10" s="14"/>
      <c r="G10" s="20" t="s">
        <v>10</v>
      </c>
    </row>
    <row r="11" spans="1:7" ht="30" x14ac:dyDescent="0.25">
      <c r="A11" s="22" t="s">
        <v>2</v>
      </c>
      <c r="B11" s="23" t="s">
        <v>3</v>
      </c>
      <c r="C11" s="23" t="s">
        <v>4</v>
      </c>
      <c r="D11" s="23" t="s">
        <v>5</v>
      </c>
      <c r="E11" s="24" t="s">
        <v>6</v>
      </c>
      <c r="F11" s="26" t="s">
        <v>64</v>
      </c>
      <c r="G11" s="25" t="s">
        <v>14</v>
      </c>
    </row>
    <row r="12" spans="1:7" ht="30" x14ac:dyDescent="0.25">
      <c r="A12" s="15">
        <v>44936</v>
      </c>
      <c r="B12" s="16" t="s">
        <v>11</v>
      </c>
      <c r="C12" s="16" t="s">
        <v>8</v>
      </c>
      <c r="D12" s="16" t="s">
        <v>109</v>
      </c>
      <c r="E12" s="17" t="s">
        <v>110</v>
      </c>
      <c r="F12" s="18">
        <f>6935.88/1.077</f>
        <v>6440</v>
      </c>
      <c r="G12" s="25"/>
    </row>
    <row r="13" spans="1:7" ht="30" x14ac:dyDescent="0.25">
      <c r="A13" s="15">
        <v>44943</v>
      </c>
      <c r="B13" s="16" t="s">
        <v>13</v>
      </c>
      <c r="C13" s="16" t="s">
        <v>8</v>
      </c>
      <c r="D13" s="16" t="s">
        <v>17</v>
      </c>
      <c r="E13" s="17" t="s">
        <v>16</v>
      </c>
      <c r="F13" s="18">
        <f t="shared" ref="F13" si="0">+G13/1.077</f>
        <v>55372.794800371405</v>
      </c>
      <c r="G13" s="19">
        <v>59636.5</v>
      </c>
    </row>
    <row r="14" spans="1:7" ht="30" x14ac:dyDescent="0.25">
      <c r="A14" s="15">
        <v>44943</v>
      </c>
      <c r="B14" s="16" t="s">
        <v>13</v>
      </c>
      <c r="C14" s="16" t="s">
        <v>8</v>
      </c>
      <c r="D14" s="16" t="s">
        <v>18</v>
      </c>
      <c r="E14" s="17" t="s">
        <v>16</v>
      </c>
      <c r="F14" s="18">
        <f t="shared" ref="F14:F29" si="1">+G14/1.077</f>
        <v>40286.53667595172</v>
      </c>
      <c r="G14" s="19">
        <v>43388.6</v>
      </c>
    </row>
    <row r="15" spans="1:7" ht="30" x14ac:dyDescent="0.25">
      <c r="A15" s="15">
        <v>44957</v>
      </c>
      <c r="B15" s="16" t="s">
        <v>19</v>
      </c>
      <c r="C15" s="16" t="s">
        <v>8</v>
      </c>
      <c r="D15" s="16" t="s">
        <v>20</v>
      </c>
      <c r="E15" s="17" t="s">
        <v>21</v>
      </c>
      <c r="F15" s="18">
        <f t="shared" si="1"/>
        <v>5849.5821727019502</v>
      </c>
      <c r="G15" s="19">
        <v>6300</v>
      </c>
    </row>
    <row r="16" spans="1:7" ht="30" x14ac:dyDescent="0.25">
      <c r="A16" s="15">
        <v>44957</v>
      </c>
      <c r="B16" s="16" t="s">
        <v>12</v>
      </c>
      <c r="C16" s="16" t="s">
        <v>8</v>
      </c>
      <c r="D16" s="16" t="s">
        <v>22</v>
      </c>
      <c r="E16" s="17" t="s">
        <v>23</v>
      </c>
      <c r="F16" s="18">
        <f t="shared" si="1"/>
        <v>17582.729805013925</v>
      </c>
      <c r="G16" s="19">
        <v>18936.599999999999</v>
      </c>
    </row>
    <row r="17" spans="1:7" ht="30" x14ac:dyDescent="0.25">
      <c r="A17" s="15">
        <v>44964</v>
      </c>
      <c r="B17" s="16" t="s">
        <v>12</v>
      </c>
      <c r="C17" s="16" t="s">
        <v>8</v>
      </c>
      <c r="D17" s="16" t="s">
        <v>43</v>
      </c>
      <c r="E17" s="17" t="s">
        <v>24</v>
      </c>
      <c r="F17" s="18">
        <f t="shared" si="1"/>
        <v>13948.560817084495</v>
      </c>
      <c r="G17" s="19">
        <v>15022.6</v>
      </c>
    </row>
    <row r="18" spans="1:7" ht="30" x14ac:dyDescent="0.25">
      <c r="A18" s="15">
        <v>44985</v>
      </c>
      <c r="B18" s="16" t="s">
        <v>12</v>
      </c>
      <c r="C18" s="16" t="s">
        <v>8</v>
      </c>
      <c r="D18" s="16" t="s">
        <v>25</v>
      </c>
      <c r="E18" s="17" t="s">
        <v>26</v>
      </c>
      <c r="F18" s="18">
        <f t="shared" si="1"/>
        <v>34027.762302692667</v>
      </c>
      <c r="G18" s="19">
        <v>36647.9</v>
      </c>
    </row>
    <row r="19" spans="1:7" ht="30" x14ac:dyDescent="0.25">
      <c r="A19" s="15">
        <v>44985</v>
      </c>
      <c r="B19" s="16" t="s">
        <v>19</v>
      </c>
      <c r="C19" s="16" t="s">
        <v>8</v>
      </c>
      <c r="D19" s="16" t="s">
        <v>27</v>
      </c>
      <c r="E19" s="17" t="s">
        <v>29</v>
      </c>
      <c r="F19" s="18">
        <f t="shared" si="1"/>
        <v>42126.74094707521</v>
      </c>
      <c r="G19" s="19">
        <v>45370.5</v>
      </c>
    </row>
    <row r="20" spans="1:7" ht="30" x14ac:dyDescent="0.25">
      <c r="A20" s="15">
        <v>44985</v>
      </c>
      <c r="B20" s="16" t="s">
        <v>12</v>
      </c>
      <c r="C20" s="16" t="s">
        <v>8</v>
      </c>
      <c r="D20" s="16" t="s">
        <v>28</v>
      </c>
      <c r="E20" s="17" t="s">
        <v>30</v>
      </c>
      <c r="F20" s="18">
        <f t="shared" si="1"/>
        <v>92379.99071494893</v>
      </c>
      <c r="G20" s="19">
        <v>99493.25</v>
      </c>
    </row>
    <row r="21" spans="1:7" ht="30" x14ac:dyDescent="0.25">
      <c r="A21" s="15">
        <v>44992</v>
      </c>
      <c r="B21" s="16" t="s">
        <v>11</v>
      </c>
      <c r="C21" s="16" t="s">
        <v>8</v>
      </c>
      <c r="D21" s="16" t="s">
        <v>31</v>
      </c>
      <c r="E21" s="17" t="s">
        <v>32</v>
      </c>
      <c r="F21" s="18">
        <f t="shared" si="1"/>
        <v>11910.492107706594</v>
      </c>
      <c r="G21" s="19">
        <v>12827.6</v>
      </c>
    </row>
    <row r="22" spans="1:7" ht="45" x14ac:dyDescent="0.25">
      <c r="A22" s="15">
        <v>44999</v>
      </c>
      <c r="B22" s="16" t="s">
        <v>19</v>
      </c>
      <c r="C22" s="16" t="s">
        <v>8</v>
      </c>
      <c r="D22" s="16" t="s">
        <v>41</v>
      </c>
      <c r="E22" s="17" t="s">
        <v>103</v>
      </c>
      <c r="F22" s="18">
        <f t="shared" si="1"/>
        <v>5270.0092850510682</v>
      </c>
      <c r="G22" s="19">
        <v>5675.8</v>
      </c>
    </row>
    <row r="23" spans="1:7" ht="45" x14ac:dyDescent="0.25">
      <c r="A23" s="15">
        <v>45006</v>
      </c>
      <c r="B23" s="16" t="s">
        <v>11</v>
      </c>
      <c r="C23" s="16" t="s">
        <v>8</v>
      </c>
      <c r="D23" s="16" t="s">
        <v>35</v>
      </c>
      <c r="E23" s="17" t="s">
        <v>37</v>
      </c>
      <c r="F23" s="18">
        <f t="shared" si="1"/>
        <v>19900</v>
      </c>
      <c r="G23" s="19">
        <v>21432.3</v>
      </c>
    </row>
    <row r="24" spans="1:7" ht="30" x14ac:dyDescent="0.25">
      <c r="A24" s="15">
        <v>45015</v>
      </c>
      <c r="B24" s="16" t="s">
        <v>11</v>
      </c>
      <c r="C24" s="16" t="s">
        <v>8</v>
      </c>
      <c r="D24" s="16" t="s">
        <v>107</v>
      </c>
      <c r="E24" s="17" t="s">
        <v>108</v>
      </c>
      <c r="F24" s="18">
        <f>19452.7/1.077</f>
        <v>18061.931290622098</v>
      </c>
      <c r="G24" s="19"/>
    </row>
    <row r="25" spans="1:7" ht="30" x14ac:dyDescent="0.25">
      <c r="A25" s="15">
        <v>45013</v>
      </c>
      <c r="B25" s="16" t="s">
        <v>19</v>
      </c>
      <c r="C25" s="16" t="s">
        <v>8</v>
      </c>
      <c r="D25" s="16" t="s">
        <v>42</v>
      </c>
      <c r="E25" s="17" t="s">
        <v>36</v>
      </c>
      <c r="F25" s="18">
        <f t="shared" si="1"/>
        <v>20774.781801299909</v>
      </c>
      <c r="G25" s="19">
        <f>19994.29+2380.15</f>
        <v>22374.440000000002</v>
      </c>
    </row>
    <row r="26" spans="1:7" ht="40.5" customHeight="1" x14ac:dyDescent="0.25">
      <c r="A26" s="15">
        <v>45013</v>
      </c>
      <c r="B26" s="16" t="s">
        <v>33</v>
      </c>
      <c r="C26" s="16" t="s">
        <v>8</v>
      </c>
      <c r="D26" s="16" t="s">
        <v>7</v>
      </c>
      <c r="E26" s="17" t="s">
        <v>44</v>
      </c>
      <c r="F26" s="18">
        <f t="shared" si="1"/>
        <v>79200</v>
      </c>
      <c r="G26" s="19">
        <f>+(47-14)*32*75*1.077</f>
        <v>85298.4</v>
      </c>
    </row>
    <row r="27" spans="1:7" ht="30" x14ac:dyDescent="0.25">
      <c r="A27" s="15">
        <v>45027</v>
      </c>
      <c r="B27" s="16" t="s">
        <v>19</v>
      </c>
      <c r="C27" s="16" t="s">
        <v>8</v>
      </c>
      <c r="D27" s="16" t="s">
        <v>38</v>
      </c>
      <c r="E27" s="17" t="s">
        <v>34</v>
      </c>
      <c r="F27" s="18">
        <f t="shared" si="1"/>
        <v>36943.779015784588</v>
      </c>
      <c r="G27" s="19">
        <v>39788.449999999997</v>
      </c>
    </row>
    <row r="28" spans="1:7" ht="30" x14ac:dyDescent="0.25">
      <c r="A28" s="15">
        <v>45027</v>
      </c>
      <c r="B28" s="16" t="s">
        <v>19</v>
      </c>
      <c r="C28" s="16" t="s">
        <v>8</v>
      </c>
      <c r="D28" s="16" t="s">
        <v>39</v>
      </c>
      <c r="E28" s="17" t="s">
        <v>40</v>
      </c>
      <c r="F28" s="18">
        <v>32511.3</v>
      </c>
      <c r="G28" s="19">
        <f>30700*1.059</f>
        <v>32511.3</v>
      </c>
    </row>
    <row r="29" spans="1:7" ht="30" x14ac:dyDescent="0.25">
      <c r="A29" s="15">
        <v>45034</v>
      </c>
      <c r="B29" s="16" t="s">
        <v>19</v>
      </c>
      <c r="C29" s="16" t="s">
        <v>8</v>
      </c>
      <c r="D29" s="16" t="s">
        <v>45</v>
      </c>
      <c r="E29" s="17" t="s">
        <v>46</v>
      </c>
      <c r="F29" s="18">
        <f t="shared" si="1"/>
        <v>42709.981429897867</v>
      </c>
      <c r="G29" s="19">
        <v>45998.65</v>
      </c>
    </row>
    <row r="30" spans="1:7" ht="30" x14ac:dyDescent="0.25">
      <c r="A30" s="15">
        <v>45034</v>
      </c>
      <c r="B30" s="16" t="s">
        <v>33</v>
      </c>
      <c r="C30" s="16" t="s">
        <v>8</v>
      </c>
      <c r="D30" s="16" t="s">
        <v>47</v>
      </c>
      <c r="E30" s="17" t="s">
        <v>48</v>
      </c>
      <c r="F30" s="18">
        <v>36960</v>
      </c>
      <c r="G30" s="19"/>
    </row>
    <row r="31" spans="1:7" ht="30" x14ac:dyDescent="0.25">
      <c r="A31" s="15">
        <v>45055</v>
      </c>
      <c r="B31" s="16" t="s">
        <v>33</v>
      </c>
      <c r="C31" s="16" t="s">
        <v>8</v>
      </c>
      <c r="D31" s="16" t="s">
        <v>52</v>
      </c>
      <c r="E31" s="17" t="s">
        <v>53</v>
      </c>
      <c r="F31" s="18">
        <f>+G31*0.923</f>
        <v>46150</v>
      </c>
      <c r="G31" s="19">
        <v>50000</v>
      </c>
    </row>
    <row r="32" spans="1:7" ht="30" x14ac:dyDescent="0.25">
      <c r="A32" s="15">
        <v>45063</v>
      </c>
      <c r="B32" s="16" t="s">
        <v>19</v>
      </c>
      <c r="C32" s="16" t="s">
        <v>8</v>
      </c>
      <c r="D32" s="16" t="s">
        <v>105</v>
      </c>
      <c r="E32" s="17" t="s">
        <v>106</v>
      </c>
      <c r="F32" s="18">
        <f>20241/1.077</f>
        <v>18793.871866295267</v>
      </c>
      <c r="G32" s="19"/>
    </row>
    <row r="33" spans="1:7" ht="30" x14ac:dyDescent="0.25">
      <c r="A33" s="15">
        <v>45069</v>
      </c>
      <c r="B33" s="16" t="s">
        <v>19</v>
      </c>
      <c r="C33" s="16" t="s">
        <v>8</v>
      </c>
      <c r="D33" s="16" t="s">
        <v>54</v>
      </c>
      <c r="E33" s="17" t="s">
        <v>55</v>
      </c>
      <c r="F33" s="18">
        <v>12300</v>
      </c>
      <c r="G33" s="19">
        <f>+F33*1.08</f>
        <v>13284</v>
      </c>
    </row>
    <row r="34" spans="1:7" ht="30" x14ac:dyDescent="0.25">
      <c r="A34" s="15">
        <v>45076</v>
      </c>
      <c r="B34" s="16" t="s">
        <v>11</v>
      </c>
      <c r="C34" s="16" t="s">
        <v>8</v>
      </c>
      <c r="D34" s="16" t="s">
        <v>49</v>
      </c>
      <c r="E34" s="17" t="s">
        <v>50</v>
      </c>
      <c r="F34" s="18">
        <f t="shared" ref="F34:F35" si="2">+G34/1.077</f>
        <v>14763.231197771589</v>
      </c>
      <c r="G34" s="19">
        <v>15900</v>
      </c>
    </row>
    <row r="35" spans="1:7" ht="45" x14ac:dyDescent="0.25">
      <c r="A35" s="15">
        <v>45083</v>
      </c>
      <c r="B35" s="16" t="s">
        <v>11</v>
      </c>
      <c r="C35" s="16" t="s">
        <v>8</v>
      </c>
      <c r="D35" s="16" t="s">
        <v>66</v>
      </c>
      <c r="E35" s="17" t="s">
        <v>51</v>
      </c>
      <c r="F35" s="18">
        <f t="shared" si="2"/>
        <v>20570.00928505107</v>
      </c>
      <c r="G35" s="19">
        <v>22153.9</v>
      </c>
    </row>
    <row r="36" spans="1:7" ht="30" x14ac:dyDescent="0.25">
      <c r="A36" s="15">
        <v>45090</v>
      </c>
      <c r="B36" s="16" t="s">
        <v>33</v>
      </c>
      <c r="C36" s="16" t="s">
        <v>8</v>
      </c>
      <c r="D36" s="16" t="s">
        <v>56</v>
      </c>
      <c r="E36" s="17" t="s">
        <v>57</v>
      </c>
      <c r="F36" s="18">
        <f t="shared" ref="F36:F47" si="3">+G36*0.923</f>
        <v>9230</v>
      </c>
      <c r="G36" s="19">
        <v>10000</v>
      </c>
    </row>
    <row r="37" spans="1:7" ht="30" x14ac:dyDescent="0.25">
      <c r="A37" s="15">
        <v>45097</v>
      </c>
      <c r="B37" s="16" t="s">
        <v>33</v>
      </c>
      <c r="C37" s="16" t="s">
        <v>8</v>
      </c>
      <c r="D37" s="16" t="s">
        <v>58</v>
      </c>
      <c r="E37" s="17" t="s">
        <v>59</v>
      </c>
      <c r="F37" s="18">
        <f t="shared" si="3"/>
        <v>35074</v>
      </c>
      <c r="G37" s="19">
        <v>38000</v>
      </c>
    </row>
    <row r="38" spans="1:7" ht="30" x14ac:dyDescent="0.25">
      <c r="A38" s="15">
        <v>45118</v>
      </c>
      <c r="B38" s="16" t="s">
        <v>33</v>
      </c>
      <c r="C38" s="16" t="s">
        <v>8</v>
      </c>
      <c r="D38" s="16" t="s">
        <v>60</v>
      </c>
      <c r="E38" s="17" t="s">
        <v>61</v>
      </c>
      <c r="F38" s="18">
        <f t="shared" si="3"/>
        <v>8529.1291799999999</v>
      </c>
      <c r="G38" s="19">
        <v>9240.66</v>
      </c>
    </row>
    <row r="39" spans="1:7" ht="30" x14ac:dyDescent="0.25">
      <c r="A39" s="15">
        <v>45125</v>
      </c>
      <c r="B39" s="16" t="s">
        <v>19</v>
      </c>
      <c r="C39" s="16" t="s">
        <v>8</v>
      </c>
      <c r="D39" s="16" t="s">
        <v>62</v>
      </c>
      <c r="E39" s="17" t="s">
        <v>63</v>
      </c>
      <c r="F39" s="18">
        <f t="shared" si="3"/>
        <v>50765</v>
      </c>
      <c r="G39" s="19">
        <v>55000</v>
      </c>
    </row>
    <row r="40" spans="1:7" ht="30" x14ac:dyDescent="0.25">
      <c r="A40" s="15">
        <v>45125</v>
      </c>
      <c r="B40" s="16" t="s">
        <v>19</v>
      </c>
      <c r="C40" s="16" t="s">
        <v>8</v>
      </c>
      <c r="D40" s="16" t="s">
        <v>65</v>
      </c>
      <c r="E40" s="17" t="s">
        <v>63</v>
      </c>
      <c r="F40" s="18">
        <f t="shared" si="3"/>
        <v>32305</v>
      </c>
      <c r="G40" s="19">
        <v>35000</v>
      </c>
    </row>
    <row r="41" spans="1:7" ht="30" x14ac:dyDescent="0.25">
      <c r="A41" s="15">
        <v>45125</v>
      </c>
      <c r="B41" s="16" t="s">
        <v>11</v>
      </c>
      <c r="C41" s="16" t="s">
        <v>8</v>
      </c>
      <c r="D41" s="16" t="s">
        <v>111</v>
      </c>
      <c r="E41" s="17" t="s">
        <v>67</v>
      </c>
      <c r="F41" s="18">
        <f t="shared" si="3"/>
        <v>7008.2005500000005</v>
      </c>
      <c r="G41" s="19">
        <v>7592.85</v>
      </c>
    </row>
    <row r="42" spans="1:7" ht="30" x14ac:dyDescent="0.25">
      <c r="A42" s="15">
        <v>45125</v>
      </c>
      <c r="B42" s="16" t="s">
        <v>33</v>
      </c>
      <c r="C42" s="16" t="s">
        <v>8</v>
      </c>
      <c r="D42" s="27" t="s">
        <v>68</v>
      </c>
      <c r="E42" s="31" t="s">
        <v>104</v>
      </c>
      <c r="F42" s="28">
        <f t="shared" si="3"/>
        <v>8628.5270500000006</v>
      </c>
      <c r="G42" s="19">
        <v>9348.35</v>
      </c>
    </row>
    <row r="43" spans="1:7" ht="45" x14ac:dyDescent="0.25">
      <c r="A43" s="15">
        <v>45125</v>
      </c>
      <c r="B43" s="16" t="s">
        <v>33</v>
      </c>
      <c r="C43" s="16" t="s">
        <v>8</v>
      </c>
      <c r="D43" s="27" t="s">
        <v>69</v>
      </c>
      <c r="E43" s="17" t="s">
        <v>74</v>
      </c>
      <c r="F43" s="28">
        <f>16900/1.077</f>
        <v>15691.736304549675</v>
      </c>
      <c r="G43" s="19">
        <v>16900</v>
      </c>
    </row>
    <row r="44" spans="1:7" ht="30" x14ac:dyDescent="0.25">
      <c r="A44" s="15">
        <v>45132</v>
      </c>
      <c r="B44" s="16" t="s">
        <v>33</v>
      </c>
      <c r="C44" s="16" t="s">
        <v>8</v>
      </c>
      <c r="D44" s="16" t="s">
        <v>71</v>
      </c>
      <c r="E44" s="17" t="s">
        <v>70</v>
      </c>
      <c r="F44" s="18">
        <f t="shared" si="3"/>
        <v>11537.5</v>
      </c>
      <c r="G44" s="19">
        <v>12500</v>
      </c>
    </row>
    <row r="45" spans="1:7" ht="30" x14ac:dyDescent="0.25">
      <c r="A45" s="15">
        <v>45132</v>
      </c>
      <c r="B45" s="16" t="s">
        <v>33</v>
      </c>
      <c r="C45" s="16" t="s">
        <v>8</v>
      </c>
      <c r="D45" s="16" t="s">
        <v>72</v>
      </c>
      <c r="E45" s="17" t="s">
        <v>73</v>
      </c>
      <c r="F45" s="18">
        <f t="shared" si="3"/>
        <v>11928.852000000001</v>
      </c>
      <c r="G45" s="19">
        <v>12924</v>
      </c>
    </row>
    <row r="46" spans="1:7" ht="30" x14ac:dyDescent="0.25">
      <c r="A46" s="15">
        <v>45132</v>
      </c>
      <c r="B46" s="21" t="s">
        <v>11</v>
      </c>
      <c r="C46" s="21" t="s">
        <v>8</v>
      </c>
      <c r="D46" s="17" t="s">
        <v>75</v>
      </c>
      <c r="E46" s="29" t="s">
        <v>77</v>
      </c>
      <c r="F46" s="28">
        <f t="shared" si="3"/>
        <v>13275.832050000001</v>
      </c>
      <c r="G46" s="19">
        <v>14383.35</v>
      </c>
    </row>
    <row r="47" spans="1:7" ht="30" x14ac:dyDescent="0.25">
      <c r="A47" s="15">
        <v>45132</v>
      </c>
      <c r="B47" s="21" t="s">
        <v>11</v>
      </c>
      <c r="C47" s="21" t="s">
        <v>8</v>
      </c>
      <c r="D47" s="17" t="s">
        <v>76</v>
      </c>
      <c r="E47" s="29" t="s">
        <v>78</v>
      </c>
      <c r="F47" s="28">
        <f t="shared" si="3"/>
        <v>14569.093500000001</v>
      </c>
      <c r="G47" s="19">
        <v>15784.5</v>
      </c>
    </row>
    <row r="48" spans="1:7" ht="45" x14ac:dyDescent="0.25">
      <c r="A48" s="15">
        <v>45174</v>
      </c>
      <c r="B48" s="21" t="s">
        <v>11</v>
      </c>
      <c r="C48" s="21" t="s">
        <v>8</v>
      </c>
      <c r="D48" s="17" t="s">
        <v>80</v>
      </c>
      <c r="E48" s="29" t="s">
        <v>81</v>
      </c>
      <c r="F48" s="28">
        <f>+G48*0.923</f>
        <v>22192.116349</v>
      </c>
      <c r="G48" s="19">
        <v>24043.463</v>
      </c>
    </row>
    <row r="49" spans="1:7" ht="30" x14ac:dyDescent="0.25">
      <c r="A49" s="30">
        <v>45174</v>
      </c>
      <c r="B49" s="21" t="s">
        <v>11</v>
      </c>
      <c r="C49" s="21" t="s">
        <v>8</v>
      </c>
      <c r="D49" s="29" t="s">
        <v>82</v>
      </c>
      <c r="E49" s="17" t="s">
        <v>30</v>
      </c>
      <c r="F49" s="28">
        <f>+G49*0.923</f>
        <v>5964.4260000000004</v>
      </c>
      <c r="G49" s="19">
        <v>6462</v>
      </c>
    </row>
    <row r="50" spans="1:7" ht="45" x14ac:dyDescent="0.25">
      <c r="A50" s="30">
        <v>45181</v>
      </c>
      <c r="B50" s="21" t="s">
        <v>33</v>
      </c>
      <c r="C50" s="21" t="s">
        <v>8</v>
      </c>
      <c r="D50" s="29" t="s">
        <v>79</v>
      </c>
      <c r="E50" s="17" t="s">
        <v>70</v>
      </c>
      <c r="F50" s="28">
        <v>28587</v>
      </c>
      <c r="G50" s="19"/>
    </row>
    <row r="51" spans="1:7" ht="75" x14ac:dyDescent="0.25">
      <c r="A51" s="30">
        <v>45182</v>
      </c>
      <c r="B51" s="21" t="s">
        <v>33</v>
      </c>
      <c r="C51" s="21" t="s">
        <v>8</v>
      </c>
      <c r="D51" s="29" t="s">
        <v>83</v>
      </c>
      <c r="E51" s="17" t="s">
        <v>74</v>
      </c>
      <c r="F51" s="28">
        <f>+G51*0.923</f>
        <v>47967.387000000002</v>
      </c>
      <c r="G51" s="19">
        <v>51969</v>
      </c>
    </row>
    <row r="52" spans="1:7" ht="30" x14ac:dyDescent="0.25">
      <c r="A52" s="30">
        <v>45190</v>
      </c>
      <c r="B52" s="16" t="s">
        <v>19</v>
      </c>
      <c r="C52" s="16" t="s">
        <v>8</v>
      </c>
      <c r="D52" s="29" t="s">
        <v>102</v>
      </c>
      <c r="E52" s="17" t="s">
        <v>103</v>
      </c>
      <c r="F52" s="28">
        <f>6375.85/1.077</f>
        <v>5920.0092850510682</v>
      </c>
      <c r="G52" s="19"/>
    </row>
    <row r="53" spans="1:7" ht="30" x14ac:dyDescent="0.25">
      <c r="A53" s="15">
        <v>45209</v>
      </c>
      <c r="B53" s="16" t="s">
        <v>19</v>
      </c>
      <c r="C53" s="16" t="s">
        <v>8</v>
      </c>
      <c r="D53" s="17" t="s">
        <v>84</v>
      </c>
      <c r="E53" s="29" t="s">
        <v>85</v>
      </c>
      <c r="F53" s="28">
        <f>+G53*0.923</f>
        <v>7112.7764500000003</v>
      </c>
      <c r="G53" s="19">
        <v>7706.15</v>
      </c>
    </row>
    <row r="54" spans="1:7" ht="30" x14ac:dyDescent="0.25">
      <c r="A54" s="15">
        <v>45216</v>
      </c>
      <c r="B54" s="21" t="s">
        <v>33</v>
      </c>
      <c r="C54" s="21" t="s">
        <v>8</v>
      </c>
      <c r="D54" s="17" t="s">
        <v>86</v>
      </c>
      <c r="E54" s="29" t="s">
        <v>87</v>
      </c>
      <c r="F54" s="28">
        <v>38790.300000000003</v>
      </c>
      <c r="G54" s="19">
        <f>+F54*1.077</f>
        <v>41777.153100000003</v>
      </c>
    </row>
    <row r="55" spans="1:7" ht="30" x14ac:dyDescent="0.25">
      <c r="A55" s="15">
        <v>45223</v>
      </c>
      <c r="B55" s="21" t="s">
        <v>33</v>
      </c>
      <c r="C55" s="21" t="s">
        <v>8</v>
      </c>
      <c r="D55" s="17" t="s">
        <v>89</v>
      </c>
      <c r="E55" s="29" t="s">
        <v>88</v>
      </c>
      <c r="F55" s="28">
        <f>+G55/1.077</f>
        <v>7910.8635097493043</v>
      </c>
      <c r="G55" s="19">
        <v>8520</v>
      </c>
    </row>
    <row r="56" spans="1:7" ht="30" x14ac:dyDescent="0.25">
      <c r="A56" s="15">
        <v>45237</v>
      </c>
      <c r="B56" s="21" t="s">
        <v>33</v>
      </c>
      <c r="C56" s="21" t="s">
        <v>8</v>
      </c>
      <c r="D56" s="17" t="s">
        <v>90</v>
      </c>
      <c r="E56" s="29" t="s">
        <v>9</v>
      </c>
      <c r="F56" s="28">
        <f>+G56/1.077</f>
        <v>26926.648096564531</v>
      </c>
      <c r="G56" s="19">
        <v>29000</v>
      </c>
    </row>
    <row r="57" spans="1:7" ht="30" x14ac:dyDescent="0.25">
      <c r="A57" s="15">
        <v>45244</v>
      </c>
      <c r="B57" s="21" t="s">
        <v>11</v>
      </c>
      <c r="C57" s="21" t="s">
        <v>8</v>
      </c>
      <c r="D57" s="17" t="s">
        <v>96</v>
      </c>
      <c r="E57" s="29" t="s">
        <v>94</v>
      </c>
      <c r="F57" s="28">
        <f>13599.85/1.077</f>
        <v>12627.53017641597</v>
      </c>
      <c r="G57" s="19"/>
    </row>
    <row r="58" spans="1:7" ht="45" x14ac:dyDescent="0.25">
      <c r="A58" s="15">
        <v>45244</v>
      </c>
      <c r="B58" s="21" t="s">
        <v>12</v>
      </c>
      <c r="C58" s="21" t="s">
        <v>8</v>
      </c>
      <c r="D58" s="17" t="s">
        <v>93</v>
      </c>
      <c r="E58" s="29" t="s">
        <v>94</v>
      </c>
      <c r="F58" s="28">
        <f>91163.25/1.077</f>
        <v>84645.543175487473</v>
      </c>
      <c r="G58" s="19"/>
    </row>
    <row r="59" spans="1:7" ht="45" x14ac:dyDescent="0.25">
      <c r="A59" s="15">
        <v>45244</v>
      </c>
      <c r="B59" s="21" t="s">
        <v>11</v>
      </c>
      <c r="C59" s="21" t="s">
        <v>8</v>
      </c>
      <c r="D59" s="17" t="s">
        <v>95</v>
      </c>
      <c r="E59" s="29" t="s">
        <v>101</v>
      </c>
      <c r="F59" s="28">
        <f>34913.1/1.077</f>
        <v>32416.991643454039</v>
      </c>
      <c r="G59" s="19"/>
    </row>
    <row r="60" spans="1:7" ht="30" x14ac:dyDescent="0.25">
      <c r="A60" s="15">
        <v>45258</v>
      </c>
      <c r="B60" s="21" t="s">
        <v>33</v>
      </c>
      <c r="C60" s="21" t="s">
        <v>8</v>
      </c>
      <c r="D60" s="17" t="s">
        <v>91</v>
      </c>
      <c r="E60" s="29" t="s">
        <v>29</v>
      </c>
      <c r="F60" s="28">
        <f>+G60/1.081</f>
        <v>55470.027752081405</v>
      </c>
      <c r="G60" s="19">
        <v>59963.1</v>
      </c>
    </row>
    <row r="61" spans="1:7" ht="30" x14ac:dyDescent="0.25">
      <c r="A61" s="15">
        <v>45260</v>
      </c>
      <c r="B61" s="21" t="s">
        <v>33</v>
      </c>
      <c r="C61" s="21" t="s">
        <v>8</v>
      </c>
      <c r="D61" s="17" t="s">
        <v>99</v>
      </c>
      <c r="E61" s="29" t="s">
        <v>100</v>
      </c>
      <c r="F61" s="28">
        <f>18970.58/1.077</f>
        <v>17614.28040854225</v>
      </c>
      <c r="G61" s="37"/>
    </row>
    <row r="62" spans="1:7" ht="45" x14ac:dyDescent="0.25">
      <c r="A62" s="15">
        <v>45267</v>
      </c>
      <c r="B62" s="21" t="s">
        <v>33</v>
      </c>
      <c r="C62" s="21" t="s">
        <v>8</v>
      </c>
      <c r="D62" s="17" t="s">
        <v>97</v>
      </c>
      <c r="E62" s="29" t="s">
        <v>98</v>
      </c>
      <c r="F62" s="28">
        <f>5815.8/1.077</f>
        <v>5400</v>
      </c>
      <c r="G62" s="37"/>
    </row>
    <row r="63" spans="1:7" x14ac:dyDescent="0.25">
      <c r="A63" s="32"/>
      <c r="B63" s="33"/>
      <c r="C63" s="33"/>
      <c r="D63" s="34"/>
      <c r="E63" s="35"/>
      <c r="F63" s="36"/>
      <c r="G63" s="37"/>
    </row>
    <row r="64" spans="1:7" x14ac:dyDescent="0.25">
      <c r="A64" s="32"/>
      <c r="B64" s="33"/>
      <c r="C64" s="33"/>
      <c r="D64" s="34"/>
      <c r="E64" s="35"/>
      <c r="F64" s="36"/>
      <c r="G64" s="37"/>
    </row>
    <row r="66" spans="1:2" x14ac:dyDescent="0.25">
      <c r="A66" t="s">
        <v>92</v>
      </c>
      <c r="B66" s="38">
        <v>45321</v>
      </c>
    </row>
  </sheetData>
  <autoFilter ref="A11:F6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Header>&amp;Rpagina &amp;P di  &amp;N</oddHeader>
    <oddFooter xml:space="preserve">&amp;L&amp;Z&amp;F/&amp;A&amp;R&amp;D
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4</xdr:col>
                <xdr:colOff>600075</xdr:colOff>
                <xdr:row>1</xdr:row>
                <xdr:rowOff>66675</xdr:rowOff>
              </from>
              <to>
                <xdr:col>4</xdr:col>
                <xdr:colOff>1476375</xdr:colOff>
                <xdr:row>6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Mazzali</dc:creator>
  <cp:lastModifiedBy>Daniele Mazzali</cp:lastModifiedBy>
  <cp:lastPrinted>2024-01-29T14:10:35Z</cp:lastPrinted>
  <dcterms:created xsi:type="dcterms:W3CDTF">2023-03-26T22:06:42Z</dcterms:created>
  <dcterms:modified xsi:type="dcterms:W3CDTF">2024-01-30T13:36:04Z</dcterms:modified>
</cp:coreProperties>
</file>